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5180" windowHeight="78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7" i="1" l="1"/>
  <c r="Q27" i="1" l="1"/>
  <c r="Q19" i="1" s="1"/>
  <c r="M27" i="1"/>
  <c r="I27" i="1"/>
  <c r="I19" i="1" s="1"/>
  <c r="E27" i="1"/>
  <c r="E19" i="1" s="1"/>
  <c r="R19" i="1"/>
  <c r="P19" i="1"/>
  <c r="O19" i="1"/>
  <c r="N19" i="1"/>
  <c r="M19" i="1"/>
  <c r="L19" i="1"/>
  <c r="K19" i="1"/>
  <c r="J19" i="1"/>
  <c r="H19" i="1"/>
  <c r="G19" i="1"/>
  <c r="F19" i="1"/>
  <c r="D19" i="1"/>
  <c r="C19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O27" i="1"/>
  <c r="R27" i="1" s="1"/>
  <c r="K27" i="1"/>
  <c r="N27" i="1" s="1"/>
  <c r="G27" i="1"/>
  <c r="J27" i="1" s="1"/>
  <c r="C27" i="1"/>
  <c r="R26" i="1"/>
  <c r="P26" i="1"/>
  <c r="N26" i="1"/>
  <c r="L26" i="1"/>
  <c r="J26" i="1"/>
  <c r="H26" i="1"/>
  <c r="F26" i="1"/>
  <c r="D26" i="1"/>
  <c r="R25" i="1"/>
  <c r="P25" i="1"/>
  <c r="N25" i="1"/>
  <c r="L25" i="1"/>
  <c r="J25" i="1"/>
  <c r="H25" i="1"/>
  <c r="F25" i="1"/>
  <c r="D25" i="1"/>
  <c r="R24" i="1"/>
  <c r="P24" i="1"/>
  <c r="N24" i="1"/>
  <c r="L24" i="1"/>
  <c r="J24" i="1"/>
  <c r="H24" i="1"/>
  <c r="F24" i="1"/>
  <c r="F27" i="1" s="1"/>
  <c r="D24" i="1"/>
  <c r="D27" i="1" s="1"/>
  <c r="L27" i="1" l="1"/>
  <c r="P27" i="1"/>
  <c r="R9" i="1" l="1"/>
  <c r="Q8" i="1"/>
  <c r="P8" i="1"/>
  <c r="P6" i="1"/>
  <c r="P9" i="1" s="1"/>
  <c r="Q6" i="1"/>
  <c r="Q9" i="1" s="1"/>
  <c r="M9" i="1"/>
  <c r="L9" i="1"/>
  <c r="H6" i="1"/>
  <c r="F9" i="1"/>
  <c r="I8" i="1"/>
  <c r="H8" i="1"/>
  <c r="I6" i="1"/>
  <c r="I9" i="1" s="1"/>
  <c r="D6" i="1"/>
  <c r="E6" i="1"/>
  <c r="E7" i="1"/>
  <c r="I15" i="1" l="1"/>
  <c r="I12" i="1"/>
  <c r="M11" i="1"/>
  <c r="M14" i="1"/>
  <c r="P12" i="1"/>
  <c r="P15" i="1"/>
  <c r="E9" i="1"/>
  <c r="F11" i="1"/>
  <c r="F14" i="1"/>
  <c r="L11" i="1"/>
  <c r="L14" i="1"/>
  <c r="Q15" i="1"/>
  <c r="Q12" i="1"/>
  <c r="R12" i="1"/>
  <c r="R15" i="1"/>
  <c r="H9" i="1"/>
  <c r="J8" i="1"/>
  <c r="J9" i="1" s="1"/>
  <c r="N9" i="1"/>
  <c r="D8" i="1"/>
  <c r="D9" i="1" s="1"/>
  <c r="D11" i="1" l="1"/>
  <c r="D14" i="1"/>
  <c r="N11" i="1"/>
  <c r="N14" i="1"/>
  <c r="H12" i="1"/>
  <c r="H15" i="1"/>
  <c r="J15" i="1"/>
  <c r="J12" i="1"/>
  <c r="E11" i="1"/>
  <c r="E14" i="1"/>
  <c r="O9" i="1"/>
  <c r="K9" i="1"/>
  <c r="G9" i="1"/>
  <c r="C9" i="1"/>
  <c r="K11" i="1" l="1"/>
  <c r="K14" i="1"/>
  <c r="C11" i="1"/>
  <c r="C14" i="1"/>
  <c r="G12" i="1"/>
  <c r="G15" i="1"/>
  <c r="O12" i="1"/>
  <c r="O15" i="1"/>
</calcChain>
</file>

<file path=xl/sharedStrings.xml><?xml version="1.0" encoding="utf-8"?>
<sst xmlns="http://schemas.openxmlformats.org/spreadsheetml/2006/main" count="61" uniqueCount="24">
  <si>
    <t>Land Uses</t>
  </si>
  <si>
    <t>In</t>
  </si>
  <si>
    <t>Out</t>
  </si>
  <si>
    <t>Residential</t>
  </si>
  <si>
    <t>Retail</t>
  </si>
  <si>
    <t>Total</t>
  </si>
  <si>
    <t xml:space="preserve">     AM Peak Hour</t>
  </si>
  <si>
    <t xml:space="preserve">    PM Peak Hour</t>
  </si>
  <si>
    <t>Peak Hour Channel Center Vehicle Trips on Richards Street</t>
  </si>
  <si>
    <t xml:space="preserve">  NPC Trips</t>
  </si>
  <si>
    <t xml:space="preserve"> </t>
  </si>
  <si>
    <t>Richards</t>
  </si>
  <si>
    <t>Binford</t>
  </si>
  <si>
    <t>W. First</t>
  </si>
  <si>
    <t>revised 2-14-12</t>
  </si>
  <si>
    <t xml:space="preserve">From North </t>
  </si>
  <si>
    <t>%</t>
  </si>
  <si>
    <t>To North</t>
  </si>
  <si>
    <t>From South</t>
  </si>
  <si>
    <t>To South</t>
  </si>
  <si>
    <t>Change from SEIR</t>
  </si>
  <si>
    <t>Single EIR Trips</t>
  </si>
  <si>
    <t>Office</t>
  </si>
  <si>
    <t>Total In/Out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</si>
</sst>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1" fontId="0" fillId="0" borderId="0" xfId="0" applyNumberFormat="1"/>
    <xf numFmtId="9" fontId="0" fillId="0" borderId="0" xfId="1" applyFont="1"/>
    <xf numFmtId="9" fontId="0" fillId="0" borderId="0" xfId="1" applyFont="1" applyAlignment="1">
      <alignment horizontal="center"/>
    </xf>
    <xf numFmtId="1" fontId="1" fillId="0" borderId="0" xfId="0" applyNumberFormat="1" applyFont="1"/>
    <xf numFmtId="0" fontId="0" fillId="2" borderId="0" xfId="0" applyFill="1"/>
    <xf numFmtId="1" fontId="0" fillId="2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tabSelected="1" zoomScaleNormal="100" workbookViewId="0">
      <selection activeCell="M14" sqref="M14"/>
    </sheetView>
  </sheetViews>
  <sheetFormatPr defaultRowHeight="15" x14ac:dyDescent="0.25"/>
  <cols>
    <col min="1" max="1" width="16.5703125" bestFit="1" customWidth="1"/>
    <col min="2" max="2" width="5.7109375" customWidth="1"/>
  </cols>
  <sheetData>
    <row r="1" spans="1:19" x14ac:dyDescent="0.25">
      <c r="A1" s="1" t="s">
        <v>8</v>
      </c>
      <c r="B1" s="1"/>
    </row>
    <row r="2" spans="1:19" x14ac:dyDescent="0.25">
      <c r="A2" s="2" t="s">
        <v>14</v>
      </c>
      <c r="B2" s="2"/>
    </row>
    <row r="3" spans="1:19" x14ac:dyDescent="0.25">
      <c r="G3" s="1" t="s">
        <v>9</v>
      </c>
      <c r="H3" s="1"/>
      <c r="I3" s="1"/>
      <c r="J3" s="1"/>
    </row>
    <row r="4" spans="1:19" x14ac:dyDescent="0.25">
      <c r="C4" s="1" t="s">
        <v>6</v>
      </c>
      <c r="D4" s="1"/>
      <c r="E4" s="1"/>
      <c r="F4" s="1"/>
      <c r="G4" s="1"/>
      <c r="H4" s="1"/>
      <c r="I4" s="1"/>
      <c r="J4" s="1"/>
      <c r="K4" s="1" t="s">
        <v>7</v>
      </c>
      <c r="L4" s="1"/>
      <c r="M4" s="1"/>
      <c r="N4" s="1"/>
      <c r="O4" s="1"/>
    </row>
    <row r="5" spans="1:19" x14ac:dyDescent="0.25">
      <c r="A5" s="1" t="s">
        <v>0</v>
      </c>
      <c r="B5" s="1"/>
      <c r="C5" s="3" t="s">
        <v>1</v>
      </c>
      <c r="D5" s="3" t="s">
        <v>11</v>
      </c>
      <c r="E5" s="3" t="s">
        <v>13</v>
      </c>
      <c r="F5" s="3" t="s">
        <v>12</v>
      </c>
      <c r="G5" s="3" t="s">
        <v>2</v>
      </c>
      <c r="H5" s="3" t="s">
        <v>11</v>
      </c>
      <c r="I5" s="3" t="s">
        <v>13</v>
      </c>
      <c r="J5" s="3" t="s">
        <v>12</v>
      </c>
      <c r="K5" s="3" t="s">
        <v>1</v>
      </c>
      <c r="L5" s="3" t="s">
        <v>11</v>
      </c>
      <c r="M5" s="3" t="s">
        <v>13</v>
      </c>
      <c r="N5" s="3" t="s">
        <v>12</v>
      </c>
      <c r="O5" s="3" t="s">
        <v>2</v>
      </c>
      <c r="P5" s="3" t="s">
        <v>11</v>
      </c>
      <c r="Q5" s="3" t="s">
        <v>13</v>
      </c>
      <c r="R5" s="3" t="s">
        <v>12</v>
      </c>
    </row>
    <row r="6" spans="1:19" x14ac:dyDescent="0.25">
      <c r="A6" t="s">
        <v>10</v>
      </c>
      <c r="C6">
        <v>276</v>
      </c>
      <c r="D6" s="4">
        <f>+C6/2</f>
        <v>138</v>
      </c>
      <c r="E6" s="4">
        <f>+C6/2</f>
        <v>138</v>
      </c>
      <c r="F6" s="4">
        <v>0</v>
      </c>
      <c r="G6">
        <v>33</v>
      </c>
      <c r="H6" s="4">
        <f>+G6/2</f>
        <v>16.5</v>
      </c>
      <c r="I6" s="4">
        <f>+G6/2</f>
        <v>16.5</v>
      </c>
      <c r="J6" s="4">
        <v>0</v>
      </c>
      <c r="K6">
        <v>50</v>
      </c>
      <c r="L6" s="4">
        <v>25</v>
      </c>
      <c r="M6" s="4">
        <v>25</v>
      </c>
      <c r="N6" s="4">
        <v>0</v>
      </c>
      <c r="O6">
        <v>282</v>
      </c>
      <c r="P6" s="4">
        <f>+O6/2</f>
        <v>141</v>
      </c>
      <c r="Q6" s="4">
        <f>+O6/2</f>
        <v>141</v>
      </c>
      <c r="R6" s="4">
        <v>0</v>
      </c>
    </row>
    <row r="7" spans="1:19" x14ac:dyDescent="0.25">
      <c r="A7" t="s">
        <v>3</v>
      </c>
      <c r="C7">
        <v>6</v>
      </c>
      <c r="D7" s="4">
        <v>0</v>
      </c>
      <c r="E7" s="4">
        <f t="shared" ref="E7" si="0">+D7/2</f>
        <v>0</v>
      </c>
      <c r="F7" s="4">
        <v>6</v>
      </c>
      <c r="G7">
        <v>34</v>
      </c>
      <c r="H7" s="4">
        <v>0</v>
      </c>
      <c r="I7" s="4">
        <v>0</v>
      </c>
      <c r="J7" s="4">
        <v>34</v>
      </c>
      <c r="K7">
        <v>33</v>
      </c>
      <c r="L7" s="4">
        <v>0</v>
      </c>
      <c r="M7" s="4">
        <v>0</v>
      </c>
      <c r="N7" s="4">
        <v>33</v>
      </c>
      <c r="O7">
        <v>16</v>
      </c>
      <c r="P7" s="4">
        <v>0</v>
      </c>
      <c r="Q7" s="4">
        <v>0</v>
      </c>
      <c r="R7" s="4">
        <v>16</v>
      </c>
    </row>
    <row r="8" spans="1:19" x14ac:dyDescent="0.25">
      <c r="A8" t="s">
        <v>4</v>
      </c>
      <c r="C8">
        <v>4</v>
      </c>
      <c r="D8" s="4">
        <f t="shared" ref="D8" si="1">+C8*0.67</f>
        <v>2.68</v>
      </c>
      <c r="E8" s="4">
        <v>0</v>
      </c>
      <c r="F8" s="4">
        <v>1</v>
      </c>
      <c r="G8">
        <v>2</v>
      </c>
      <c r="H8" s="4">
        <f>+G8/2</f>
        <v>1</v>
      </c>
      <c r="I8" s="4">
        <f>+G8/2</f>
        <v>1</v>
      </c>
      <c r="J8" s="4">
        <f t="shared" ref="J8" si="2">+G8*0.24</f>
        <v>0.48</v>
      </c>
      <c r="K8">
        <v>9</v>
      </c>
      <c r="L8" s="4">
        <v>5</v>
      </c>
      <c r="M8" s="4">
        <v>4</v>
      </c>
      <c r="N8" s="4">
        <v>0</v>
      </c>
      <c r="O8">
        <v>18</v>
      </c>
      <c r="P8" s="4">
        <f>+O8/2</f>
        <v>9</v>
      </c>
      <c r="Q8" s="4">
        <f>+O8/2</f>
        <v>9</v>
      </c>
      <c r="R8" s="4">
        <v>0</v>
      </c>
    </row>
    <row r="9" spans="1:19" x14ac:dyDescent="0.25">
      <c r="A9" t="s">
        <v>5</v>
      </c>
      <c r="C9">
        <f t="shared" ref="C9:J9" si="3">SUM(C6:C8)</f>
        <v>286</v>
      </c>
      <c r="D9" s="4">
        <f t="shared" si="3"/>
        <v>140.68</v>
      </c>
      <c r="E9" s="4">
        <f t="shared" si="3"/>
        <v>138</v>
      </c>
      <c r="F9" s="4">
        <f t="shared" si="3"/>
        <v>7</v>
      </c>
      <c r="G9">
        <f t="shared" si="3"/>
        <v>69</v>
      </c>
      <c r="H9" s="4">
        <f t="shared" si="3"/>
        <v>17.5</v>
      </c>
      <c r="I9" s="4">
        <f t="shared" si="3"/>
        <v>17.5</v>
      </c>
      <c r="J9" s="4">
        <f t="shared" si="3"/>
        <v>34.479999999999997</v>
      </c>
      <c r="K9">
        <f t="shared" ref="K9:R9" si="4">SUM(K6:K8)</f>
        <v>92</v>
      </c>
      <c r="L9" s="4">
        <f t="shared" si="4"/>
        <v>30</v>
      </c>
      <c r="M9" s="4">
        <f t="shared" si="4"/>
        <v>29</v>
      </c>
      <c r="N9" s="4">
        <f t="shared" si="4"/>
        <v>33</v>
      </c>
      <c r="O9">
        <f t="shared" si="4"/>
        <v>316</v>
      </c>
      <c r="P9" s="4">
        <f t="shared" si="4"/>
        <v>150</v>
      </c>
      <c r="Q9" s="4">
        <f t="shared" si="4"/>
        <v>150</v>
      </c>
      <c r="R9" s="4">
        <f t="shared" si="4"/>
        <v>16</v>
      </c>
    </row>
    <row r="10" spans="1:19" x14ac:dyDescent="0.25">
      <c r="B10" s="6" t="s">
        <v>16</v>
      </c>
    </row>
    <row r="11" spans="1:19" x14ac:dyDescent="0.25">
      <c r="A11" t="s">
        <v>15</v>
      </c>
      <c r="B11" s="5">
        <v>0.51</v>
      </c>
      <c r="C11" s="4">
        <f>+C9*B11</f>
        <v>145.86000000000001</v>
      </c>
      <c r="D11" s="4">
        <f>+D9*$B11</f>
        <v>71.746800000000007</v>
      </c>
      <c r="E11" s="4">
        <f>+E9*B$11</f>
        <v>70.38</v>
      </c>
      <c r="F11" s="4">
        <f>+F9*B11</f>
        <v>3.5700000000000003</v>
      </c>
      <c r="G11" s="7" t="s">
        <v>10</v>
      </c>
      <c r="H11" s="7"/>
      <c r="I11" s="7"/>
      <c r="J11" s="7"/>
      <c r="K11" s="4">
        <f>+K9*B11</f>
        <v>46.92</v>
      </c>
      <c r="L11" s="4">
        <f>+L9*B11</f>
        <v>15.3</v>
      </c>
      <c r="M11" s="4">
        <f>+M9*B11</f>
        <v>14.790000000000001</v>
      </c>
      <c r="N11" s="4">
        <f>+N9*B11</f>
        <v>16.830000000000002</v>
      </c>
      <c r="O11" s="4"/>
      <c r="P11" s="4"/>
      <c r="Q11" s="4"/>
      <c r="R11" s="4"/>
      <c r="S11" s="4"/>
    </row>
    <row r="12" spans="1:19" x14ac:dyDescent="0.25">
      <c r="A12" t="s">
        <v>17</v>
      </c>
      <c r="B12" s="5">
        <v>0.24</v>
      </c>
      <c r="C12" s="4"/>
      <c r="D12" s="4"/>
      <c r="E12" s="4"/>
      <c r="F12" s="4"/>
      <c r="G12" s="4">
        <f>+G9*B12</f>
        <v>16.559999999999999</v>
      </c>
      <c r="H12" s="4">
        <f>+H9*B12</f>
        <v>4.2</v>
      </c>
      <c r="I12" s="4">
        <f>+I9*B12</f>
        <v>4.2</v>
      </c>
      <c r="J12" s="4">
        <f>+J9*B12</f>
        <v>8.2751999999999981</v>
      </c>
      <c r="K12" s="4"/>
      <c r="L12" s="4"/>
      <c r="M12" s="4"/>
      <c r="N12" s="4"/>
      <c r="O12" s="4">
        <f>+O9*B12</f>
        <v>75.84</v>
      </c>
      <c r="P12" s="4">
        <f>+P9*B12</f>
        <v>36</v>
      </c>
      <c r="Q12" s="4">
        <f>+Q9*B12</f>
        <v>36</v>
      </c>
      <c r="R12" s="4">
        <f>+R9*B12</f>
        <v>3.84</v>
      </c>
      <c r="S12" s="4"/>
    </row>
    <row r="13" spans="1:19" x14ac:dyDescent="0.25"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t="s">
        <v>18</v>
      </c>
      <c r="B14" s="5">
        <v>0.49</v>
      </c>
      <c r="C14" s="4">
        <f>+C9*B14</f>
        <v>140.13999999999999</v>
      </c>
      <c r="D14" s="4">
        <f>+D9*B14</f>
        <v>68.933199999999999</v>
      </c>
      <c r="E14" s="4">
        <f>+E9*B14</f>
        <v>67.62</v>
      </c>
      <c r="F14" s="4">
        <f>+F9*B14</f>
        <v>3.4299999999999997</v>
      </c>
      <c r="G14" s="4"/>
      <c r="H14" s="4"/>
      <c r="I14" s="4"/>
      <c r="J14" s="4"/>
      <c r="K14" s="4">
        <f>+K9*B14</f>
        <v>45.08</v>
      </c>
      <c r="L14" s="4">
        <f>+L9*B14</f>
        <v>14.7</v>
      </c>
      <c r="M14" s="4">
        <f>+M9*B14</f>
        <v>14.209999999999999</v>
      </c>
      <c r="N14" s="4">
        <f>+N9*B14</f>
        <v>16.169999999999998</v>
      </c>
      <c r="O14" s="4"/>
      <c r="P14" s="4"/>
      <c r="Q14" s="4"/>
      <c r="R14" s="4"/>
      <c r="S14" s="4"/>
    </row>
    <row r="15" spans="1:19" x14ac:dyDescent="0.25">
      <c r="A15" t="s">
        <v>19</v>
      </c>
      <c r="B15" s="5">
        <v>0.76</v>
      </c>
      <c r="C15" s="4"/>
      <c r="D15" s="4"/>
      <c r="E15" s="4"/>
      <c r="F15" s="4"/>
      <c r="G15" s="4">
        <f>+G9*B15</f>
        <v>52.44</v>
      </c>
      <c r="H15" s="4">
        <f>+H9*B15</f>
        <v>13.3</v>
      </c>
      <c r="I15" s="4">
        <f>+I9*B15</f>
        <v>13.3</v>
      </c>
      <c r="J15" s="4">
        <f>+J9*B15</f>
        <v>26.204799999999999</v>
      </c>
      <c r="K15" s="4"/>
      <c r="L15" s="4"/>
      <c r="M15" s="4"/>
      <c r="N15" s="4"/>
      <c r="O15" s="4">
        <f>+O9*B15</f>
        <v>240.16</v>
      </c>
      <c r="P15" s="4">
        <f>+P9*B15</f>
        <v>114</v>
      </c>
      <c r="Q15" s="4">
        <f>+Q9*B15</f>
        <v>114</v>
      </c>
      <c r="R15" s="4">
        <f>+R9*B15</f>
        <v>12.16</v>
      </c>
      <c r="S15" s="4"/>
    </row>
    <row r="16" spans="1:19" x14ac:dyDescent="0.25"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t="s">
        <v>23</v>
      </c>
      <c r="B17" s="5"/>
      <c r="C17" s="4">
        <f>+C9</f>
        <v>286</v>
      </c>
      <c r="D17" s="4">
        <f t="shared" ref="D17:R17" si="5">+D9</f>
        <v>140.68</v>
      </c>
      <c r="E17" s="4">
        <f t="shared" si="5"/>
        <v>138</v>
      </c>
      <c r="F17" s="4">
        <f t="shared" si="5"/>
        <v>7</v>
      </c>
      <c r="G17" s="4">
        <f t="shared" si="5"/>
        <v>69</v>
      </c>
      <c r="H17" s="4">
        <f t="shared" si="5"/>
        <v>17.5</v>
      </c>
      <c r="I17" s="4">
        <f t="shared" si="5"/>
        <v>17.5</v>
      </c>
      <c r="J17" s="4">
        <f t="shared" si="5"/>
        <v>34.479999999999997</v>
      </c>
      <c r="K17" s="4">
        <f t="shared" si="5"/>
        <v>92</v>
      </c>
      <c r="L17" s="4">
        <f t="shared" si="5"/>
        <v>30</v>
      </c>
      <c r="M17" s="4">
        <f t="shared" si="5"/>
        <v>29</v>
      </c>
      <c r="N17" s="4">
        <f t="shared" si="5"/>
        <v>33</v>
      </c>
      <c r="O17" s="4">
        <f t="shared" si="5"/>
        <v>316</v>
      </c>
      <c r="P17" s="4">
        <f t="shared" si="5"/>
        <v>150</v>
      </c>
      <c r="Q17" s="4">
        <f t="shared" si="5"/>
        <v>150</v>
      </c>
      <c r="R17" s="4">
        <f t="shared" si="5"/>
        <v>16</v>
      </c>
      <c r="S17" s="4"/>
    </row>
    <row r="18" spans="1:19" x14ac:dyDescent="0.25">
      <c r="A18" t="s">
        <v>10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25">
      <c r="A19" s="8" t="s">
        <v>20</v>
      </c>
      <c r="C19" s="9">
        <f>+C17-C27</f>
        <v>-1</v>
      </c>
      <c r="D19" s="9">
        <f t="shared" ref="D19:R19" si="6">+D17-D27</f>
        <v>-51.610000000000014</v>
      </c>
      <c r="E19" s="9">
        <f t="shared" si="6"/>
        <v>138</v>
      </c>
      <c r="F19" s="9">
        <f t="shared" si="6"/>
        <v>-87.710000000000008</v>
      </c>
      <c r="G19" s="9">
        <f t="shared" si="6"/>
        <v>-16</v>
      </c>
      <c r="H19" s="9">
        <f t="shared" si="6"/>
        <v>-47.099999999999994</v>
      </c>
      <c r="I19" s="9">
        <f t="shared" si="6"/>
        <v>17.5</v>
      </c>
      <c r="J19" s="9">
        <f t="shared" si="6"/>
        <v>14.079999999999998</v>
      </c>
      <c r="K19" s="9">
        <f t="shared" si="6"/>
        <v>-17</v>
      </c>
      <c r="L19" s="9">
        <f t="shared" si="6"/>
        <v>-43.03</v>
      </c>
      <c r="M19" s="9">
        <f t="shared" si="6"/>
        <v>29</v>
      </c>
      <c r="N19" s="9">
        <f t="shared" si="6"/>
        <v>-2.9699999999999989</v>
      </c>
      <c r="O19" s="9">
        <f t="shared" si="6"/>
        <v>9</v>
      </c>
      <c r="P19" s="9">
        <f t="shared" si="6"/>
        <v>-83.32</v>
      </c>
      <c r="Q19" s="9">
        <f t="shared" si="6"/>
        <v>150</v>
      </c>
      <c r="R19" s="9">
        <f t="shared" si="6"/>
        <v>-57.679999999999993</v>
      </c>
    </row>
    <row r="21" spans="1:19" x14ac:dyDescent="0.25">
      <c r="G21" s="1" t="s">
        <v>21</v>
      </c>
      <c r="H21" s="1"/>
      <c r="I21" s="1"/>
      <c r="J21" s="1"/>
    </row>
    <row r="22" spans="1:19" x14ac:dyDescent="0.25">
      <c r="C22" s="1" t="s">
        <v>6</v>
      </c>
      <c r="D22" s="1"/>
      <c r="E22" s="1"/>
      <c r="F22" s="1"/>
      <c r="G22" s="1"/>
      <c r="H22" s="1"/>
      <c r="I22" s="1"/>
      <c r="J22" s="1"/>
      <c r="K22" s="1" t="s">
        <v>7</v>
      </c>
      <c r="L22" s="1"/>
      <c r="M22" s="1"/>
      <c r="N22" s="1"/>
      <c r="O22" s="1"/>
    </row>
    <row r="23" spans="1:19" x14ac:dyDescent="0.25">
      <c r="A23" s="1" t="s">
        <v>0</v>
      </c>
      <c r="C23" s="3" t="s">
        <v>1</v>
      </c>
      <c r="D23" s="3" t="s">
        <v>11</v>
      </c>
      <c r="E23" s="3" t="s">
        <v>13</v>
      </c>
      <c r="F23" s="3" t="s">
        <v>12</v>
      </c>
      <c r="G23" s="3" t="s">
        <v>2</v>
      </c>
      <c r="H23" s="3" t="s">
        <v>11</v>
      </c>
      <c r="I23" s="3" t="s">
        <v>13</v>
      </c>
      <c r="J23" s="3" t="s">
        <v>12</v>
      </c>
      <c r="K23" s="3" t="s">
        <v>1</v>
      </c>
      <c r="L23" s="3" t="s">
        <v>11</v>
      </c>
      <c r="M23" s="3" t="s">
        <v>13</v>
      </c>
      <c r="N23" s="3" t="s">
        <v>12</v>
      </c>
      <c r="O23" s="3" t="s">
        <v>2</v>
      </c>
      <c r="P23" s="3" t="s">
        <v>11</v>
      </c>
      <c r="Q23" s="3" t="s">
        <v>13</v>
      </c>
      <c r="R23" s="3" t="s">
        <v>12</v>
      </c>
    </row>
    <row r="24" spans="1:19" x14ac:dyDescent="0.25">
      <c r="A24" t="s">
        <v>22</v>
      </c>
      <c r="C24">
        <v>273</v>
      </c>
      <c r="D24" s="4">
        <f>+C24*0.67</f>
        <v>182.91000000000003</v>
      </c>
      <c r="E24" s="4">
        <v>0</v>
      </c>
      <c r="F24" s="4">
        <f>+C24*0.33</f>
        <v>90.09</v>
      </c>
      <c r="G24">
        <v>33</v>
      </c>
      <c r="H24" s="4">
        <f>+G24*0.76</f>
        <v>25.080000000000002</v>
      </c>
      <c r="I24" s="4">
        <v>0</v>
      </c>
      <c r="J24" s="4">
        <f>+G24*0.24</f>
        <v>7.92</v>
      </c>
      <c r="K24">
        <v>49</v>
      </c>
      <c r="L24" s="4">
        <f>+K24*0.67</f>
        <v>32.830000000000005</v>
      </c>
      <c r="M24" s="4">
        <v>0</v>
      </c>
      <c r="N24" s="4">
        <f>+K24*0.33</f>
        <v>16.170000000000002</v>
      </c>
      <c r="O24">
        <v>260</v>
      </c>
      <c r="P24" s="4">
        <f t="shared" ref="P24:P27" si="7">+O24*0.76</f>
        <v>197.6</v>
      </c>
      <c r="Q24" s="4">
        <v>0</v>
      </c>
      <c r="R24" s="4">
        <f t="shared" ref="R24:R27" si="8">+O24*0.24</f>
        <v>62.4</v>
      </c>
    </row>
    <row r="25" spans="1:19" x14ac:dyDescent="0.25">
      <c r="A25" t="s">
        <v>3</v>
      </c>
      <c r="C25">
        <v>9</v>
      </c>
      <c r="D25" s="4">
        <f t="shared" ref="D25:D26" si="9">+C25*0.67</f>
        <v>6.03</v>
      </c>
      <c r="E25" s="4">
        <v>0</v>
      </c>
      <c r="F25" s="4">
        <f t="shared" ref="F25:F26" si="10">+C25*0.33</f>
        <v>2.97</v>
      </c>
      <c r="G25">
        <v>49</v>
      </c>
      <c r="H25" s="4">
        <f t="shared" ref="H25:H27" si="11">+G25*0.76</f>
        <v>37.24</v>
      </c>
      <c r="I25" s="4">
        <v>0</v>
      </c>
      <c r="J25" s="4">
        <f t="shared" ref="J25:J27" si="12">+G25*0.24</f>
        <v>11.76</v>
      </c>
      <c r="K25">
        <v>48</v>
      </c>
      <c r="L25" s="4">
        <f t="shared" ref="L25:L27" si="13">+K25*0.67</f>
        <v>32.160000000000004</v>
      </c>
      <c r="M25" s="4">
        <v>0</v>
      </c>
      <c r="N25" s="4">
        <f t="shared" ref="N25:N27" si="14">+K25*0.33</f>
        <v>15.84</v>
      </c>
      <c r="O25">
        <v>24</v>
      </c>
      <c r="P25" s="4">
        <f t="shared" si="7"/>
        <v>18.240000000000002</v>
      </c>
      <c r="Q25" s="4">
        <v>0</v>
      </c>
      <c r="R25" s="4">
        <f t="shared" si="8"/>
        <v>5.76</v>
      </c>
    </row>
    <row r="26" spans="1:19" x14ac:dyDescent="0.25">
      <c r="A26" t="s">
        <v>4</v>
      </c>
      <c r="C26">
        <v>5</v>
      </c>
      <c r="D26" s="4">
        <f t="shared" si="9"/>
        <v>3.35</v>
      </c>
      <c r="E26" s="4">
        <v>0</v>
      </c>
      <c r="F26" s="4">
        <f t="shared" si="10"/>
        <v>1.6500000000000001</v>
      </c>
      <c r="G26">
        <v>3</v>
      </c>
      <c r="H26" s="4">
        <f t="shared" si="11"/>
        <v>2.2800000000000002</v>
      </c>
      <c r="I26" s="4">
        <v>0</v>
      </c>
      <c r="J26" s="4">
        <f t="shared" si="12"/>
        <v>0.72</v>
      </c>
      <c r="K26">
        <v>12</v>
      </c>
      <c r="L26" s="4">
        <f t="shared" si="13"/>
        <v>8.0400000000000009</v>
      </c>
      <c r="M26" s="4">
        <v>0</v>
      </c>
      <c r="N26" s="4">
        <f t="shared" si="14"/>
        <v>3.96</v>
      </c>
      <c r="O26">
        <v>23</v>
      </c>
      <c r="P26" s="4">
        <f t="shared" si="7"/>
        <v>17.48</v>
      </c>
      <c r="Q26" s="4">
        <v>0</v>
      </c>
      <c r="R26" s="4">
        <f t="shared" si="8"/>
        <v>5.52</v>
      </c>
    </row>
    <row r="27" spans="1:19" x14ac:dyDescent="0.25">
      <c r="A27" t="s">
        <v>5</v>
      </c>
      <c r="C27">
        <f>SUM(C24:C26)</f>
        <v>287</v>
      </c>
      <c r="D27" s="4">
        <f>SUM(D24:D26)</f>
        <v>192.29000000000002</v>
      </c>
      <c r="E27" s="4">
        <f>SUM(E24:E26)</f>
        <v>0</v>
      </c>
      <c r="F27" s="4">
        <f>SUM(F24:F26)</f>
        <v>94.710000000000008</v>
      </c>
      <c r="G27">
        <f>SUM(G24:G26)</f>
        <v>85</v>
      </c>
      <c r="H27" s="4">
        <f>+G27*0.76</f>
        <v>64.599999999999994</v>
      </c>
      <c r="I27" s="4">
        <f>SUM(I24:I26)</f>
        <v>0</v>
      </c>
      <c r="J27" s="4">
        <f t="shared" si="12"/>
        <v>20.399999999999999</v>
      </c>
      <c r="K27">
        <f>SUM(K24:K26)</f>
        <v>109</v>
      </c>
      <c r="L27" s="4">
        <f t="shared" si="13"/>
        <v>73.03</v>
      </c>
      <c r="M27" s="4">
        <f>SUM(M24:M26)</f>
        <v>0</v>
      </c>
      <c r="N27" s="4">
        <f t="shared" si="14"/>
        <v>35.97</v>
      </c>
      <c r="O27">
        <f>SUM(O24:O26)</f>
        <v>307</v>
      </c>
      <c r="P27" s="4">
        <f t="shared" si="7"/>
        <v>233.32</v>
      </c>
      <c r="Q27" s="4">
        <f>SUM(Q24:Q26)</f>
        <v>0</v>
      </c>
      <c r="R27" s="4">
        <f t="shared" si="8"/>
        <v>73.679999999999993</v>
      </c>
    </row>
    <row r="28" spans="1:19" x14ac:dyDescent="0.25">
      <c r="O28" t="s">
        <v>10</v>
      </c>
    </row>
    <row r="30" spans="1:19" x14ac:dyDescent="0.25">
      <c r="G30" s="1" t="s">
        <v>10</v>
      </c>
      <c r="H30" s="1"/>
      <c r="I30" s="1"/>
      <c r="J30" s="1"/>
    </row>
  </sheetData>
  <pageMargins left="0.7" right="0.7" top="0.75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Howard/Stein-Hudson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Howard</dc:creator>
  <cp:lastModifiedBy>Jared Hite</cp:lastModifiedBy>
  <cp:lastPrinted>2012-02-16T20:12:17Z</cp:lastPrinted>
  <dcterms:created xsi:type="dcterms:W3CDTF">2012-02-01T20:48:09Z</dcterms:created>
  <dcterms:modified xsi:type="dcterms:W3CDTF">2012-02-16T21:32:08Z</dcterms:modified>
</cp:coreProperties>
</file>